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3873702-C8CC-4C3E-887C-AD08ABD94B1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Бюджет дома" sheetId="1" r:id="rId1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" l="1"/>
  <c r="E55" i="1"/>
  <c r="G54" i="1"/>
  <c r="F54" i="1"/>
  <c r="D55" i="1"/>
  <c r="E45" i="1"/>
  <c r="E63" i="1" s="1"/>
  <c r="D45" i="1"/>
  <c r="D63" i="1" s="1"/>
  <c r="G44" i="1"/>
  <c r="F44" i="1"/>
  <c r="F43" i="1"/>
  <c r="G43" i="1" s="1"/>
  <c r="F42" i="1"/>
  <c r="G42" i="1" s="1"/>
  <c r="F41" i="1"/>
  <c r="G41" i="1" s="1"/>
  <c r="F40" i="1"/>
  <c r="G40" i="1" s="1"/>
  <c r="F39" i="1"/>
  <c r="G39" i="1" s="1"/>
  <c r="F33" i="1"/>
  <c r="G33" i="1" s="1"/>
  <c r="F32" i="1"/>
  <c r="G32" i="1" s="1"/>
  <c r="F31" i="1"/>
  <c r="G31" i="1" s="1"/>
  <c r="E35" i="1"/>
  <c r="D34" i="1"/>
  <c r="F34" i="1" s="1"/>
  <c r="G34" i="1" s="1"/>
  <c r="F27" i="1"/>
  <c r="G27" i="1" s="1"/>
  <c r="F4" i="1"/>
  <c r="G4" i="1" s="1"/>
  <c r="F5" i="1"/>
  <c r="G5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3" i="1"/>
  <c r="G3" i="1" s="1"/>
  <c r="E6" i="1"/>
  <c r="E25" i="1" s="1"/>
  <c r="E60" i="1" s="1"/>
  <c r="D6" i="1"/>
  <c r="D25" i="1" s="1"/>
  <c r="D60" i="1" s="1"/>
  <c r="F55" i="1" l="1"/>
  <c r="G55" i="1" s="1"/>
  <c r="F63" i="1"/>
  <c r="G63" i="1" s="1"/>
  <c r="D61" i="1"/>
  <c r="F60" i="1"/>
  <c r="G60" i="1" s="1"/>
  <c r="E61" i="1"/>
  <c r="E47" i="1"/>
  <c r="D35" i="1"/>
  <c r="F45" i="1"/>
  <c r="G45" i="1" s="1"/>
  <c r="F25" i="1"/>
  <c r="G25" i="1" s="1"/>
  <c r="F6" i="1"/>
  <c r="G6" i="1" s="1"/>
  <c r="F61" i="1" l="1"/>
  <c r="G61" i="1" s="1"/>
  <c r="F35" i="1"/>
  <c r="G35" i="1" s="1"/>
  <c r="D47" i="1"/>
  <c r="F47" i="1" s="1"/>
  <c r="G47" i="1" s="1"/>
</calcChain>
</file>

<file path=xl/sharedStrings.xml><?xml version="1.0" encoding="utf-8"?>
<sst xmlns="http://schemas.openxmlformats.org/spreadsheetml/2006/main" count="105" uniqueCount="88">
  <si>
    <t>1. СОДЕРЖАНИЕ ДОМА</t>
  </si>
  <si>
    <t>Зарплата персонала + налоги и отпускные</t>
  </si>
  <si>
    <t>РКО банка</t>
  </si>
  <si>
    <t>Сопровождение программы по учету в ТСЖ, Отчетность по интернету</t>
  </si>
  <si>
    <t>Аварийное сантехническое и электротехническое обеспечение по договору</t>
  </si>
  <si>
    <t>Техническое обслуживание домофонов, доводчиков, магнитных замков по договору</t>
  </si>
  <si>
    <t>Почтовые услуги</t>
  </si>
  <si>
    <t>Юридические, нотариальные услуги</t>
  </si>
  <si>
    <t>Промывка и гидравлические испытания отопительной системы. Проверка приборов</t>
  </si>
  <si>
    <t>Ежегодное освидетельствование и страхование лифтов</t>
  </si>
  <si>
    <t>Ежегодная аттестация ответственного за сантехническое и тепловое хозяйство (требование Ростехнадзора)</t>
  </si>
  <si>
    <t>Дезинсекция, дезинфекция</t>
  </si>
  <si>
    <t>Канцелярские принадлежности, бланки для паспортиста</t>
  </si>
  <si>
    <t>Покос травы на прилегающей к дому территории</t>
  </si>
  <si>
    <t>Санитарная обрезка кустов на прилегающей территории</t>
  </si>
  <si>
    <t>Расходы на телефон охраны и телефоны шлагбаумов</t>
  </si>
  <si>
    <t>Уборка территории от снега после снегопадов</t>
  </si>
  <si>
    <t>Непредвиденные расходы</t>
  </si>
  <si>
    <t>ИТОГО</t>
  </si>
  <si>
    <t>2023 г.</t>
  </si>
  <si>
    <t>2024 г.</t>
  </si>
  <si>
    <t>Обслуживании и содержание лифтов (кроме 1 и 2 этажей)</t>
  </si>
  <si>
    <t>2. ТЕКУЩИЙ РЕМОНТ</t>
  </si>
  <si>
    <t>Очистка ливневых и дренажных колодцев вдоль дома.</t>
  </si>
  <si>
    <t>Расходные материалы (электрика, сантехника, строительные, санитарно- хозяйственные)</t>
  </si>
  <si>
    <t>Озеленение(закупка кустов, семян, рассады, услуги связанные с озеленением)</t>
  </si>
  <si>
    <t>3. ХОЗЯЙСТВЕННЫЕ РАСХОДЫ</t>
  </si>
  <si>
    <t>Песок, отсев, соль, реагенты для зимнего периода</t>
  </si>
  <si>
    <t>Снегоуборочный инвентарь лопаты грабли</t>
  </si>
  <si>
    <t>Песок на детскую площадку и песочницу 3,5 м.куб</t>
  </si>
  <si>
    <t>Чернозем 5 куб.м.</t>
  </si>
  <si>
    <t>Контейнеры для ТКО – 3 шт</t>
  </si>
  <si>
    <t>Откл</t>
  </si>
  <si>
    <t>%%</t>
  </si>
  <si>
    <t>Расходы по содержанию шлагбаумов (вахтенная служба по договору)</t>
  </si>
  <si>
    <t>Санитарно-эксплуатационные расходы по договору, в т.ч.:</t>
  </si>
  <si>
    <t>Уборка территории и подъездов</t>
  </si>
  <si>
    <t>Услуги сантехника и электрика</t>
  </si>
  <si>
    <t>Обслуживание автоматики теплового узла</t>
  </si>
  <si>
    <t>Заправка картриджей офисной техники / техобслуживание и ремонт оргтехники</t>
  </si>
  <si>
    <t xml:space="preserve">2023 г. </t>
  </si>
  <si>
    <r>
      <t xml:space="preserve">Остальные работы </t>
    </r>
    <r>
      <rPr>
        <b/>
        <sz val="11"/>
        <color theme="1"/>
        <rFont val="Arial"/>
        <family val="2"/>
        <charset val="204"/>
      </rPr>
      <t>2023 года</t>
    </r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</si>
  <si>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</si>
  <si>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</si>
  <si>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</si>
  <si>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</si>
  <si>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</si>
  <si>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</si>
  <si>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</si>
  <si>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</si>
  <si>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</si>
  <si>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</si>
  <si>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</si>
  <si>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</si>
  <si>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</si>
  <si>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</si>
  <si>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</si>
  <si>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</si>
  <si>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</si>
  <si>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</si>
  <si>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</si>
  <si>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</si>
  <si>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2</t>
  </si>
  <si>
    <t>2.1</t>
  </si>
  <si>
    <t>2.2</t>
  </si>
  <si>
    <t>2.3</t>
  </si>
  <si>
    <t>2.4</t>
  </si>
  <si>
    <t>3.1</t>
  </si>
  <si>
    <t>3.2</t>
  </si>
  <si>
    <t>3.3</t>
  </si>
  <si>
    <t>3.4</t>
  </si>
  <si>
    <t>3.5</t>
  </si>
  <si>
    <t>3.6</t>
  </si>
  <si>
    <t>ОБСЛУЖИВАНИЕ И СОДЕРЖАНИЕ ЛИФТОВ:</t>
  </si>
  <si>
    <t>ПЛОЩАДЬ ОБЩАЯ (кв.м)</t>
  </si>
  <si>
    <t>1 и 2 этажи (кв.м)</t>
  </si>
  <si>
    <t>3 – 10 этажи(кв.м)</t>
  </si>
  <si>
    <t>1-й и 2-й этажи – руб. на 1 кв. м.</t>
  </si>
  <si>
    <t>СОДЕРЖАНИЕ ДОМА  1-Й и 2-Й ЭТАЖИ (БЕЗ ЛИФТОВ)</t>
  </si>
  <si>
    <t>СОДЕРЖАНИЕ ДОМА С 3-ГО ПО 10- Й ЭТАЖИ</t>
  </si>
  <si>
    <t>ТЕКУЩИЙ РЕМОНТ</t>
  </si>
  <si>
    <t>ХОЗ. НУЖДЫ (расчет поровну на каждую квартиру. Протокол № 6 от 10.05.2008г.)</t>
  </si>
  <si>
    <t>Нет данных</t>
  </si>
  <si>
    <t>ТАРИФЫ ДЛЯ НАЧИСЛЕНИЯ КВАРТПЛАТЫ И КАП. РЕМОНТА НА 1 кв.м ЖИЛОЙ ПЛОЩАДИ (ПО СВИДЕТЕЛЬСТВУ) В МЕСЯЦ</t>
  </si>
  <si>
    <t>КАП. РЕМОНТ постановление правительства ПК от 27.10.2020 № 922-пп</t>
  </si>
  <si>
    <t>ВСЕГО РАСХОДОВ В ГОД</t>
  </si>
  <si>
    <t xml:space="preserve"> с 3-го по 10 этажи - руб. на 1 кв. м.</t>
  </si>
  <si>
    <t>СТАТЬЯ РАСХОДОВ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</si>
</sst>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165" fontId="2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/>
    <xf numFmtId="165" fontId="3" fillId="0" borderId="1" xfId="1" applyNumberFormat="1" applyFont="1" applyBorder="1" applyAlignment="1">
      <alignment horizontal="center" vertical="center" wrapText="1"/>
    </xf>
    <xf numFmtId="9" fontId="2" fillId="0" borderId="1" xfId="2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9" fontId="2" fillId="0" borderId="1" xfId="2" applyFont="1" applyBorder="1" applyAlignment="1">
      <alignment horizontal="center" vertical="center"/>
    </xf>
    <xf numFmtId="9" fontId="2" fillId="0" borderId="2" xfId="2" applyFont="1" applyBorder="1" applyAlignment="1">
      <alignment horizontal="center" vertical="center"/>
    </xf>
    <xf numFmtId="9" fontId="2" fillId="0" borderId="3" xfId="2" applyFont="1" applyBorder="1" applyAlignment="1">
      <alignment horizontal="center" vertical="center"/>
    </xf>
    <xf numFmtId="9" fontId="2" fillId="0" borderId="4" xfId="2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4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9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/>
    <xf numFmtId="4" fontId="2" fillId="0" borderId="0" xfId="0" applyNumberFormat="1" applyFont="1"/>
    <xf numFmtId="0" fontId="3" fillId="2" borderId="1" xfId="0" applyFont="1" applyFill="1" applyBorder="1"/>
    <xf numFmtId="3" fontId="3" fillId="2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/>
    <xf numFmtId="9" fontId="3" fillId="2" borderId="1" xfId="2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165" fontId="3" fillId="3" borderId="1" xfId="0" applyNumberFormat="1" applyFont="1" applyFill="1" applyBorder="1" applyAlignment="1">
      <alignment horizontal="center" vertical="center"/>
    </xf>
    <xf numFmtId="9" fontId="3" fillId="3" borderId="1" xfId="2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64"/>
  <sheetViews>
    <sheetView tabSelected="1" topLeftCell="C46" zoomScaleNormal="100" workbookViewId="0">
      <selection activeCell="H76" sqref="H76"/>
    </sheetView>
  </sheetViews>
  <sheetFormatPr defaultRowHeight="14.25" x14ac:dyDescent="0.2"/>
  <cols>
    <col min="1" max="1" width="29.5703125" style="1" customWidth="1"/>
    <col min="2" max="2" width="8.140625" style="21" customWidth="1"/>
    <col min="3" max="3" width="82" style="1" customWidth="1"/>
    <col min="4" max="5" width="14" style="10" customWidth="1"/>
    <col min="6" max="6" width="12.85546875" style="21" customWidth="1"/>
    <col min="7" max="7" width="9.140625" style="21"/>
    <col min="8" max="16384" width="9.140625" style="1"/>
  </cols>
  <sheetData>
    <row r="2" spans="2:7" ht="15" x14ac:dyDescent="0.2">
      <c r="B2" s="16">
        <v>1</v>
      </c>
      <c r="C2" s="45" t="s">
        <v>0</v>
      </c>
      <c r="D2" s="46" t="s">
        <v>19</v>
      </c>
      <c r="E2" s="46" t="s">
        <v>20</v>
      </c>
      <c r="F2" s="47" t="s">
        <v>32</v>
      </c>
      <c r="G2" s="47" t="s">
        <v>33</v>
      </c>
    </row>
    <row r="3" spans="2:7" x14ac:dyDescent="0.2">
      <c r="B3" s="31" t="s">
        <v>42</v>
      </c>
      <c r="C3" s="3" t="s">
        <v>1</v>
      </c>
      <c r="D3" s="7">
        <v>1300000</v>
      </c>
      <c r="E3" s="7">
        <v>1380000</v>
      </c>
      <c r="F3" s="22">
        <f>E3-D3</f>
        <v>80000</v>
      </c>
      <c r="G3" s="17">
        <f t="shared" ref="G3" si="0">IF(D3=0," - ",F3/D3)</f>
        <v>6.1538461538461542E-2</v>
      </c>
    </row>
    <row r="4" spans="2:7" x14ac:dyDescent="0.2">
      <c r="B4" s="31" t="s">
        <v>43</v>
      </c>
      <c r="C4" s="3" t="s">
        <v>2</v>
      </c>
      <c r="D4" s="7">
        <v>20000</v>
      </c>
      <c r="E4" s="7">
        <v>17000</v>
      </c>
      <c r="F4" s="22">
        <f t="shared" ref="F4:F25" si="1">E4-D4</f>
        <v>-3000</v>
      </c>
      <c r="G4" s="17">
        <f t="shared" ref="G4:G25" si="2">IF(D4=0," - ",F4/D4)</f>
        <v>-0.15</v>
      </c>
    </row>
    <row r="5" spans="2:7" ht="13.5" customHeight="1" x14ac:dyDescent="0.2">
      <c r="B5" s="31" t="s">
        <v>44</v>
      </c>
      <c r="C5" s="3" t="s">
        <v>3</v>
      </c>
      <c r="D5" s="7">
        <v>11500</v>
      </c>
      <c r="E5" s="7">
        <v>13500</v>
      </c>
      <c r="F5" s="22">
        <f t="shared" si="1"/>
        <v>2000</v>
      </c>
      <c r="G5" s="17">
        <f t="shared" si="2"/>
        <v>0.17391304347826086</v>
      </c>
    </row>
    <row r="6" spans="2:7" x14ac:dyDescent="0.2">
      <c r="B6" s="31" t="s">
        <v>45</v>
      </c>
      <c r="C6" s="8" t="s">
        <v>35</v>
      </c>
      <c r="D6" s="9">
        <f>SUM(D7:D9)</f>
        <v>498000</v>
      </c>
      <c r="E6" s="9">
        <f>SUM(E7:E9)</f>
        <v>596800</v>
      </c>
      <c r="F6" s="23">
        <f t="shared" si="1"/>
        <v>98800</v>
      </c>
      <c r="G6" s="18">
        <f t="shared" si="2"/>
        <v>0.19839357429718876</v>
      </c>
    </row>
    <row r="7" spans="2:7" x14ac:dyDescent="0.2">
      <c r="B7" s="27"/>
      <c r="C7" s="11" t="s">
        <v>36</v>
      </c>
      <c r="D7" s="13">
        <v>312000</v>
      </c>
      <c r="E7" s="13">
        <v>358000</v>
      </c>
      <c r="F7" s="24">
        <f t="shared" si="1"/>
        <v>46000</v>
      </c>
      <c r="G7" s="19">
        <f t="shared" si="2"/>
        <v>0.14743589743589744</v>
      </c>
    </row>
    <row r="8" spans="2:7" x14ac:dyDescent="0.2">
      <c r="B8" s="27"/>
      <c r="C8" s="11" t="s">
        <v>37</v>
      </c>
      <c r="D8" s="13">
        <v>168000</v>
      </c>
      <c r="E8" s="13">
        <v>220800</v>
      </c>
      <c r="F8" s="24">
        <f t="shared" si="1"/>
        <v>52800</v>
      </c>
      <c r="G8" s="19">
        <f t="shared" si="2"/>
        <v>0.31428571428571428</v>
      </c>
    </row>
    <row r="9" spans="2:7" x14ac:dyDescent="0.2">
      <c r="B9" s="27"/>
      <c r="C9" s="12" t="s">
        <v>38</v>
      </c>
      <c r="D9" s="14">
        <v>18000</v>
      </c>
      <c r="E9" s="14">
        <v>18000</v>
      </c>
      <c r="F9" s="25">
        <f t="shared" si="1"/>
        <v>0</v>
      </c>
      <c r="G9" s="20">
        <f t="shared" si="2"/>
        <v>0</v>
      </c>
    </row>
    <row r="10" spans="2:7" x14ac:dyDescent="0.2">
      <c r="B10" s="31" t="s">
        <v>46</v>
      </c>
      <c r="C10" s="3" t="s">
        <v>4</v>
      </c>
      <c r="D10" s="7">
        <v>72000</v>
      </c>
      <c r="E10" s="7">
        <v>72000</v>
      </c>
      <c r="F10" s="22">
        <f t="shared" si="1"/>
        <v>0</v>
      </c>
      <c r="G10" s="17">
        <f t="shared" si="2"/>
        <v>0</v>
      </c>
    </row>
    <row r="11" spans="2:7" ht="28.5" x14ac:dyDescent="0.2">
      <c r="B11" s="31" t="s">
        <v>47</v>
      </c>
      <c r="C11" s="3" t="s">
        <v>5</v>
      </c>
      <c r="D11" s="7">
        <v>60000</v>
      </c>
      <c r="E11" s="7">
        <v>60000</v>
      </c>
      <c r="F11" s="22">
        <f t="shared" si="1"/>
        <v>0</v>
      </c>
      <c r="G11" s="17">
        <f t="shared" si="2"/>
        <v>0</v>
      </c>
    </row>
    <row r="12" spans="2:7" x14ac:dyDescent="0.2">
      <c r="B12" s="31" t="s">
        <v>48</v>
      </c>
      <c r="C12" s="3" t="s">
        <v>6</v>
      </c>
      <c r="D12" s="7">
        <v>5000</v>
      </c>
      <c r="E12" s="7">
        <v>5000</v>
      </c>
      <c r="F12" s="22">
        <f t="shared" si="1"/>
        <v>0</v>
      </c>
      <c r="G12" s="17">
        <f t="shared" si="2"/>
        <v>0</v>
      </c>
    </row>
    <row r="13" spans="2:7" x14ac:dyDescent="0.2">
      <c r="B13" s="31" t="s">
        <v>49</v>
      </c>
      <c r="C13" s="3" t="s">
        <v>7</v>
      </c>
      <c r="D13" s="7">
        <v>10000</v>
      </c>
      <c r="E13" s="7">
        <v>10000</v>
      </c>
      <c r="F13" s="22">
        <f t="shared" si="1"/>
        <v>0</v>
      </c>
      <c r="G13" s="17">
        <f t="shared" si="2"/>
        <v>0</v>
      </c>
    </row>
    <row r="14" spans="2:7" ht="28.5" x14ac:dyDescent="0.2">
      <c r="B14" s="31" t="s">
        <v>50</v>
      </c>
      <c r="C14" s="3" t="s">
        <v>8</v>
      </c>
      <c r="D14" s="7">
        <v>30000</v>
      </c>
      <c r="E14" s="7">
        <v>30000</v>
      </c>
      <c r="F14" s="22">
        <f t="shared" si="1"/>
        <v>0</v>
      </c>
      <c r="G14" s="17">
        <f t="shared" si="2"/>
        <v>0</v>
      </c>
    </row>
    <row r="15" spans="2:7" x14ac:dyDescent="0.2">
      <c r="B15" s="31" t="s">
        <v>51</v>
      </c>
      <c r="C15" s="3" t="s">
        <v>9</v>
      </c>
      <c r="D15" s="7">
        <v>20000</v>
      </c>
      <c r="E15" s="7">
        <v>20000</v>
      </c>
      <c r="F15" s="22">
        <f t="shared" si="1"/>
        <v>0</v>
      </c>
      <c r="G15" s="17">
        <f t="shared" si="2"/>
        <v>0</v>
      </c>
    </row>
    <row r="16" spans="2:7" ht="28.5" x14ac:dyDescent="0.2">
      <c r="B16" s="31" t="s">
        <v>52</v>
      </c>
      <c r="C16" s="3" t="s">
        <v>10</v>
      </c>
      <c r="D16" s="7">
        <v>15000</v>
      </c>
      <c r="E16" s="7">
        <v>15000</v>
      </c>
      <c r="F16" s="22">
        <f t="shared" si="1"/>
        <v>0</v>
      </c>
      <c r="G16" s="17">
        <f t="shared" si="2"/>
        <v>0</v>
      </c>
    </row>
    <row r="17" spans="2:7" x14ac:dyDescent="0.2">
      <c r="B17" s="31" t="s">
        <v>53</v>
      </c>
      <c r="C17" s="3" t="s">
        <v>11</v>
      </c>
      <c r="D17" s="7">
        <v>5000</v>
      </c>
      <c r="E17" s="7">
        <v>5000</v>
      </c>
      <c r="F17" s="22">
        <f t="shared" si="1"/>
        <v>0</v>
      </c>
      <c r="G17" s="17">
        <f t="shared" si="2"/>
        <v>0</v>
      </c>
    </row>
    <row r="18" spans="2:7" x14ac:dyDescent="0.2">
      <c r="B18" s="31" t="s">
        <v>54</v>
      </c>
      <c r="C18" s="3" t="s">
        <v>39</v>
      </c>
      <c r="D18" s="9">
        <v>15000</v>
      </c>
      <c r="E18" s="9">
        <v>25000</v>
      </c>
      <c r="F18" s="22">
        <f t="shared" si="1"/>
        <v>10000</v>
      </c>
      <c r="G18" s="17">
        <f t="shared" si="2"/>
        <v>0.66666666666666663</v>
      </c>
    </row>
    <row r="19" spans="2:7" x14ac:dyDescent="0.2">
      <c r="B19" s="31" t="s">
        <v>55</v>
      </c>
      <c r="C19" s="3" t="s">
        <v>12</v>
      </c>
      <c r="D19" s="7">
        <v>15000</v>
      </c>
      <c r="E19" s="7">
        <v>15000</v>
      </c>
      <c r="F19" s="22">
        <f t="shared" si="1"/>
        <v>0</v>
      </c>
      <c r="G19" s="17">
        <f t="shared" si="2"/>
        <v>0</v>
      </c>
    </row>
    <row r="20" spans="2:7" x14ac:dyDescent="0.2">
      <c r="B20" s="31" t="s">
        <v>56</v>
      </c>
      <c r="C20" s="3" t="s">
        <v>13</v>
      </c>
      <c r="D20" s="7">
        <v>9000</v>
      </c>
      <c r="E20" s="7">
        <v>9000</v>
      </c>
      <c r="F20" s="22">
        <f t="shared" si="1"/>
        <v>0</v>
      </c>
      <c r="G20" s="17">
        <f t="shared" si="2"/>
        <v>0</v>
      </c>
    </row>
    <row r="21" spans="2:7" x14ac:dyDescent="0.2">
      <c r="B21" s="31" t="s">
        <v>57</v>
      </c>
      <c r="C21" s="3" t="s">
        <v>14</v>
      </c>
      <c r="D21" s="7">
        <v>3000</v>
      </c>
      <c r="E21" s="7">
        <v>3000</v>
      </c>
      <c r="F21" s="22">
        <f t="shared" si="1"/>
        <v>0</v>
      </c>
      <c r="G21" s="17">
        <f t="shared" si="2"/>
        <v>0</v>
      </c>
    </row>
    <row r="22" spans="2:7" x14ac:dyDescent="0.2">
      <c r="B22" s="31" t="s">
        <v>58</v>
      </c>
      <c r="C22" s="3" t="s">
        <v>15</v>
      </c>
      <c r="D22" s="7">
        <v>5000</v>
      </c>
      <c r="E22" s="7">
        <v>5000</v>
      </c>
      <c r="F22" s="22">
        <f t="shared" si="1"/>
        <v>0</v>
      </c>
      <c r="G22" s="17">
        <f t="shared" si="2"/>
        <v>0</v>
      </c>
    </row>
    <row r="23" spans="2:7" x14ac:dyDescent="0.2">
      <c r="B23" s="31" t="s">
        <v>59</v>
      </c>
      <c r="C23" s="3" t="s">
        <v>16</v>
      </c>
      <c r="D23" s="7">
        <v>80000</v>
      </c>
      <c r="E23" s="7">
        <v>100000</v>
      </c>
      <c r="F23" s="22">
        <f t="shared" si="1"/>
        <v>20000</v>
      </c>
      <c r="G23" s="17">
        <f t="shared" si="2"/>
        <v>0.25</v>
      </c>
    </row>
    <row r="24" spans="2:7" x14ac:dyDescent="0.2">
      <c r="B24" s="31" t="s">
        <v>60</v>
      </c>
      <c r="C24" s="3" t="s">
        <v>17</v>
      </c>
      <c r="D24" s="7">
        <v>50000</v>
      </c>
      <c r="E24" s="7">
        <v>50000</v>
      </c>
      <c r="F24" s="22">
        <f t="shared" si="1"/>
        <v>0</v>
      </c>
      <c r="G24" s="17">
        <f t="shared" si="2"/>
        <v>0</v>
      </c>
    </row>
    <row r="25" spans="2:7" ht="15" x14ac:dyDescent="0.2">
      <c r="B25" s="27"/>
      <c r="C25" s="30" t="s">
        <v>18</v>
      </c>
      <c r="D25" s="15">
        <f>SUM(D3:D6,D10:D24)</f>
        <v>2223500</v>
      </c>
      <c r="E25" s="15">
        <f>SUM(E3:E6,E10:E24)</f>
        <v>2431300</v>
      </c>
      <c r="F25" s="22">
        <f t="shared" si="1"/>
        <v>207800</v>
      </c>
      <c r="G25" s="17">
        <f t="shared" si="2"/>
        <v>9.3456262648976843E-2</v>
      </c>
    </row>
    <row r="27" spans="2:7" s="32" customFormat="1" ht="15" x14ac:dyDescent="0.25">
      <c r="B27" s="33" t="s">
        <v>61</v>
      </c>
      <c r="C27" s="48" t="s">
        <v>21</v>
      </c>
      <c r="D27" s="46">
        <v>108000</v>
      </c>
      <c r="E27" s="46">
        <v>108000</v>
      </c>
      <c r="F27" s="49">
        <f t="shared" ref="F27" si="3">E27-D27</f>
        <v>0</v>
      </c>
      <c r="G27" s="50">
        <f t="shared" ref="G27" si="4">IF(D27=0," - ",F27/D27)</f>
        <v>0</v>
      </c>
    </row>
    <row r="30" spans="2:7" ht="15" x14ac:dyDescent="0.2">
      <c r="B30" s="33" t="s">
        <v>62</v>
      </c>
      <c r="C30" s="45" t="s">
        <v>22</v>
      </c>
      <c r="D30" s="51" t="s">
        <v>40</v>
      </c>
      <c r="E30" s="45" t="s">
        <v>20</v>
      </c>
      <c r="F30" s="47" t="s">
        <v>32</v>
      </c>
      <c r="G30" s="47" t="s">
        <v>33</v>
      </c>
    </row>
    <row r="31" spans="2:7" ht="28.5" x14ac:dyDescent="0.2">
      <c r="B31" s="31" t="s">
        <v>63</v>
      </c>
      <c r="C31" s="3" t="s">
        <v>24</v>
      </c>
      <c r="D31" s="26">
        <v>85000</v>
      </c>
      <c r="E31" s="7">
        <v>100000</v>
      </c>
      <c r="F31" s="22">
        <f t="shared" ref="F31:F35" si="5">E31-D31</f>
        <v>15000</v>
      </c>
      <c r="G31" s="17">
        <f t="shared" ref="G31:G35" si="6">IF(D31=0," - ",F31/D31)</f>
        <v>0.17647058823529413</v>
      </c>
    </row>
    <row r="32" spans="2:7" x14ac:dyDescent="0.2">
      <c r="B32" s="31" t="s">
        <v>64</v>
      </c>
      <c r="C32" s="3" t="s">
        <v>23</v>
      </c>
      <c r="D32" s="26">
        <v>3000</v>
      </c>
      <c r="E32" s="7">
        <v>3000</v>
      </c>
      <c r="F32" s="22">
        <f t="shared" si="5"/>
        <v>0</v>
      </c>
      <c r="G32" s="17">
        <f t="shared" si="6"/>
        <v>0</v>
      </c>
    </row>
    <row r="33" spans="2:7" x14ac:dyDescent="0.2">
      <c r="B33" s="31" t="s">
        <v>65</v>
      </c>
      <c r="C33" s="3" t="s">
        <v>25</v>
      </c>
      <c r="D33" s="26">
        <v>30000</v>
      </c>
      <c r="E33" s="7">
        <v>10000</v>
      </c>
      <c r="F33" s="22">
        <f t="shared" si="5"/>
        <v>-20000</v>
      </c>
      <c r="G33" s="17">
        <f t="shared" si="6"/>
        <v>-0.66666666666666663</v>
      </c>
    </row>
    <row r="34" spans="2:7" ht="15" x14ac:dyDescent="0.2">
      <c r="B34" s="31" t="s">
        <v>66</v>
      </c>
      <c r="C34" s="3" t="s">
        <v>41</v>
      </c>
      <c r="D34" s="26">
        <f>702300-D31-D32-D33</f>
        <v>584300</v>
      </c>
      <c r="E34" s="7"/>
      <c r="F34" s="22">
        <f t="shared" si="5"/>
        <v>-584300</v>
      </c>
      <c r="G34" s="17">
        <f t="shared" si="6"/>
        <v>-1</v>
      </c>
    </row>
    <row r="35" spans="2:7" ht="15" x14ac:dyDescent="0.2">
      <c r="B35" s="31"/>
      <c r="C35" s="34" t="s">
        <v>18</v>
      </c>
      <c r="D35" s="15">
        <f>SUM(D31:D34)</f>
        <v>702300</v>
      </c>
      <c r="E35" s="15">
        <f>SUM(E31:E34)</f>
        <v>113000</v>
      </c>
      <c r="F35" s="28">
        <f t="shared" si="5"/>
        <v>-589300</v>
      </c>
      <c r="G35" s="29">
        <f t="shared" si="6"/>
        <v>-0.83910009967250465</v>
      </c>
    </row>
    <row r="38" spans="2:7" ht="15" x14ac:dyDescent="0.25">
      <c r="B38" s="16">
        <v>3</v>
      </c>
      <c r="C38" s="45" t="s">
        <v>26</v>
      </c>
      <c r="D38" s="52" t="s">
        <v>19</v>
      </c>
      <c r="E38" s="52" t="s">
        <v>20</v>
      </c>
      <c r="F38" s="53" t="s">
        <v>32</v>
      </c>
      <c r="G38" s="53" t="s">
        <v>33</v>
      </c>
    </row>
    <row r="39" spans="2:7" x14ac:dyDescent="0.2">
      <c r="B39" s="31" t="s">
        <v>67</v>
      </c>
      <c r="C39" s="3" t="s">
        <v>27</v>
      </c>
      <c r="D39" s="2">
        <v>7000</v>
      </c>
      <c r="E39" s="2">
        <v>7000</v>
      </c>
      <c r="F39" s="4">
        <f>E39-D39</f>
        <v>0</v>
      </c>
      <c r="G39" s="6">
        <f t="shared" ref="G39:G43" si="7">IF(D39=0," - ",F39/D39)</f>
        <v>0</v>
      </c>
    </row>
    <row r="40" spans="2:7" x14ac:dyDescent="0.2">
      <c r="B40" s="31" t="s">
        <v>68</v>
      </c>
      <c r="C40" s="3" t="s">
        <v>28</v>
      </c>
      <c r="D40" s="2">
        <v>10000</v>
      </c>
      <c r="E40" s="2">
        <v>10000</v>
      </c>
      <c r="F40" s="4">
        <f t="shared" ref="F40:F44" si="8">E40-D40</f>
        <v>0</v>
      </c>
      <c r="G40" s="6">
        <f t="shared" si="7"/>
        <v>0</v>
      </c>
    </row>
    <row r="41" spans="2:7" x14ac:dyDescent="0.2">
      <c r="B41" s="31" t="s">
        <v>69</v>
      </c>
      <c r="C41" s="3" t="s">
        <v>29</v>
      </c>
      <c r="D41" s="2">
        <v>7000</v>
      </c>
      <c r="E41" s="2">
        <v>7000</v>
      </c>
      <c r="F41" s="4">
        <f t="shared" si="8"/>
        <v>0</v>
      </c>
      <c r="G41" s="6">
        <f t="shared" si="7"/>
        <v>0</v>
      </c>
    </row>
    <row r="42" spans="2:7" x14ac:dyDescent="0.2">
      <c r="B42" s="31" t="s">
        <v>70</v>
      </c>
      <c r="C42" s="3" t="s">
        <v>30</v>
      </c>
      <c r="D42" s="2">
        <v>12000</v>
      </c>
      <c r="E42" s="2">
        <v>12000</v>
      </c>
      <c r="F42" s="4">
        <f t="shared" si="8"/>
        <v>0</v>
      </c>
      <c r="G42" s="6">
        <f t="shared" si="7"/>
        <v>0</v>
      </c>
    </row>
    <row r="43" spans="2:7" x14ac:dyDescent="0.2">
      <c r="B43" s="31" t="s">
        <v>71</v>
      </c>
      <c r="C43" s="3" t="s">
        <v>34</v>
      </c>
      <c r="D43" s="2">
        <v>600000</v>
      </c>
      <c r="E43" s="2">
        <v>600000</v>
      </c>
      <c r="F43" s="4">
        <f t="shared" si="8"/>
        <v>0</v>
      </c>
      <c r="G43" s="6">
        <f t="shared" si="7"/>
        <v>0</v>
      </c>
    </row>
    <row r="44" spans="2:7" x14ac:dyDescent="0.2">
      <c r="B44" s="31" t="s">
        <v>72</v>
      </c>
      <c r="C44" s="3" t="s">
        <v>31</v>
      </c>
      <c r="D44" s="2"/>
      <c r="E44" s="2">
        <v>36000</v>
      </c>
      <c r="F44" s="4">
        <f t="shared" si="8"/>
        <v>36000</v>
      </c>
      <c r="G44" s="6" t="str">
        <f>IF(D44=0," - ",F44/D44)</f>
        <v xml:space="preserve"> - </v>
      </c>
    </row>
    <row r="45" spans="2:7" ht="15" x14ac:dyDescent="0.2">
      <c r="B45" s="27"/>
      <c r="C45" s="34" t="s">
        <v>18</v>
      </c>
      <c r="D45" s="5">
        <f>SUM(D39:D44)</f>
        <v>636000</v>
      </c>
      <c r="E45" s="5">
        <f>SUM(E39:E44)</f>
        <v>672000</v>
      </c>
      <c r="F45" s="4">
        <f>E45-D45</f>
        <v>36000</v>
      </c>
      <c r="G45" s="6">
        <f t="shared" ref="G45" si="9">IF(D45=0," - ",F45/D45)</f>
        <v>5.6603773584905662E-2</v>
      </c>
    </row>
    <row r="47" spans="2:7" ht="15" x14ac:dyDescent="0.25">
      <c r="C47" s="41" t="s">
        <v>85</v>
      </c>
      <c r="D47" s="42">
        <f>SUM(D45,D35,D27,D25)</f>
        <v>3669800</v>
      </c>
      <c r="E47" s="42">
        <f>SUM(E45,E35,E27,E25)</f>
        <v>3324300</v>
      </c>
      <c r="F47" s="43">
        <f>E47-D47</f>
        <v>-345500</v>
      </c>
      <c r="G47" s="44">
        <f t="shared" ref="G47" si="10">IF(D47=0," - ",F47/D47)</f>
        <v>-9.41468199901902E-2</v>
      </c>
    </row>
    <row r="49" spans="3:9" x14ac:dyDescent="0.2">
      <c r="C49" s="36" t="s">
        <v>74</v>
      </c>
      <c r="D49" s="35">
        <v>7156.9</v>
      </c>
    </row>
    <row r="50" spans="3:9" x14ac:dyDescent="0.2">
      <c r="C50" s="36" t="s">
        <v>75</v>
      </c>
      <c r="D50" s="35">
        <v>1390.9</v>
      </c>
    </row>
    <row r="51" spans="3:9" x14ac:dyDescent="0.2">
      <c r="C51" s="36" t="s">
        <v>76</v>
      </c>
      <c r="D51" s="35">
        <v>5766</v>
      </c>
    </row>
    <row r="53" spans="3:9" ht="15" x14ac:dyDescent="0.25">
      <c r="C53" s="54" t="s">
        <v>73</v>
      </c>
      <c r="D53" s="52" t="s">
        <v>19</v>
      </c>
      <c r="E53" s="52" t="s">
        <v>20</v>
      </c>
      <c r="F53" s="53" t="s">
        <v>32</v>
      </c>
      <c r="G53" s="53" t="s">
        <v>33</v>
      </c>
    </row>
    <row r="54" spans="3:9" x14ac:dyDescent="0.2">
      <c r="C54" s="55" t="s">
        <v>77</v>
      </c>
      <c r="D54" s="37">
        <v>0</v>
      </c>
      <c r="E54" s="37">
        <v>0</v>
      </c>
      <c r="F54" s="39">
        <f t="shared" ref="F54:F55" si="11">E54-D54</f>
        <v>0</v>
      </c>
      <c r="G54" s="6" t="str">
        <f t="shared" ref="G54:G55" si="12">IF(D54=0," - ",F54/D54)</f>
        <v xml:space="preserve"> - </v>
      </c>
    </row>
    <row r="55" spans="3:9" x14ac:dyDescent="0.2">
      <c r="C55" s="56" t="s">
        <v>86</v>
      </c>
      <c r="D55" s="38">
        <f>D27/$D$51/12</f>
        <v>1.5608740894901143</v>
      </c>
      <c r="E55" s="38">
        <f>E27/$D$51/12</f>
        <v>1.5608740894901143</v>
      </c>
      <c r="F55" s="39">
        <f t="shared" si="11"/>
        <v>0</v>
      </c>
      <c r="G55" s="6">
        <f t="shared" si="12"/>
        <v>0</v>
      </c>
    </row>
    <row r="58" spans="3:9" x14ac:dyDescent="0.2">
      <c r="C58" s="57" t="s">
        <v>83</v>
      </c>
      <c r="D58" s="57"/>
      <c r="E58" s="57"/>
      <c r="F58" s="57"/>
      <c r="G58" s="57"/>
    </row>
    <row r="59" spans="3:9" ht="15" x14ac:dyDescent="0.25">
      <c r="C59" s="45" t="s">
        <v>87</v>
      </c>
      <c r="D59" s="52" t="s">
        <v>19</v>
      </c>
      <c r="E59" s="52" t="s">
        <v>20</v>
      </c>
      <c r="F59" s="53" t="s">
        <v>32</v>
      </c>
      <c r="G59" s="53" t="s">
        <v>33</v>
      </c>
    </row>
    <row r="60" spans="3:9" x14ac:dyDescent="0.2">
      <c r="C60" s="3" t="s">
        <v>78</v>
      </c>
      <c r="D60" s="38">
        <f>D25/12/$D$49</f>
        <v>25.889933723632673</v>
      </c>
      <c r="E60" s="38">
        <f>E25/12/$D$49</f>
        <v>28.309510169673093</v>
      </c>
      <c r="F60" s="39">
        <f t="shared" ref="F60:F63" si="13">E60-D60</f>
        <v>2.4195764460404199</v>
      </c>
      <c r="G60" s="6">
        <f t="shared" ref="G60:G63" si="14">IF(D60=0," - ",F60/D60)</f>
        <v>9.3456262648976912E-2</v>
      </c>
    </row>
    <row r="61" spans="3:9" x14ac:dyDescent="0.2">
      <c r="C61" s="3" t="s">
        <v>79</v>
      </c>
      <c r="D61" s="38">
        <f>D55+D60</f>
        <v>27.450807813122786</v>
      </c>
      <c r="E61" s="38">
        <f>E55+E60</f>
        <v>29.870384259163206</v>
      </c>
      <c r="F61" s="39">
        <f t="shared" si="13"/>
        <v>2.4195764460404199</v>
      </c>
      <c r="G61" s="6">
        <f t="shared" si="14"/>
        <v>8.8142267524955964E-2</v>
      </c>
    </row>
    <row r="62" spans="3:9" x14ac:dyDescent="0.2">
      <c r="C62" s="3" t="s">
        <v>80</v>
      </c>
      <c r="D62" s="38">
        <v>8.3000000000000007</v>
      </c>
      <c r="E62" s="38">
        <v>1.32</v>
      </c>
      <c r="F62" s="39">
        <v>6.98</v>
      </c>
      <c r="G62" s="6">
        <f t="shared" si="14"/>
        <v>0.84096385542168672</v>
      </c>
    </row>
    <row r="63" spans="3:9" ht="15.75" customHeight="1" x14ac:dyDescent="0.2">
      <c r="C63" s="3" t="s">
        <v>81</v>
      </c>
      <c r="D63" s="38">
        <f>D45/12/130</f>
        <v>407.69230769230768</v>
      </c>
      <c r="E63" s="38">
        <f>E45/12/130</f>
        <v>430.76923076923077</v>
      </c>
      <c r="F63" s="39">
        <f t="shared" si="13"/>
        <v>23.076923076923094</v>
      </c>
      <c r="G63" s="6">
        <f t="shared" si="14"/>
        <v>5.6603773584905703E-2</v>
      </c>
      <c r="H63" s="40"/>
      <c r="I63" s="40"/>
    </row>
    <row r="64" spans="3:9" x14ac:dyDescent="0.2">
      <c r="C64" s="3" t="s">
        <v>84</v>
      </c>
      <c r="D64" s="38">
        <v>8.4499999999999993</v>
      </c>
      <c r="E64" s="2" t="s">
        <v>82</v>
      </c>
      <c r="F64" s="39"/>
      <c r="G64" s="6"/>
    </row>
  </sheetData>
  <mergeCells count="1">
    <mergeCell ref="C58:G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дома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Братко Владимир Владимирович</dc:creator>
  <cp:lastModifiedBy>User</cp:lastModifiedBy>
  <cp:lastPrinted>2023-10-24T03:24:02Z</cp:lastPrinted>
  <dcterms:created xsi:type="dcterms:W3CDTF">2023-10-16T23:22:20Z</dcterms:created>
  <dcterms:modified xsi:type="dcterms:W3CDTF">2023-10-24T03:46:36Z</dcterms:modified>
</cp:coreProperties>
</file>